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3" l="1"/>
  <c r="I33" i="3"/>
  <c r="G33" i="3"/>
  <c r="X22" i="2" l="1"/>
  <c r="V22" i="2"/>
  <c r="Q19" i="1"/>
  <c r="I22" i="2" l="1"/>
  <c r="R21" i="1" l="1"/>
  <c r="R20" i="1"/>
  <c r="R19" i="1"/>
  <c r="R18" i="1"/>
  <c r="P19" i="1"/>
  <c r="P20" i="1"/>
  <c r="P21" i="1"/>
  <c r="P18" i="1"/>
  <c r="Q22" i="2" l="1"/>
  <c r="S22" i="2"/>
  <c r="R22" i="2"/>
  <c r="G75" i="4" l="1"/>
  <c r="G74" i="4"/>
  <c r="G73" i="4"/>
  <c r="H76" i="4" l="1"/>
  <c r="H75" i="4"/>
  <c r="H74" i="4"/>
  <c r="H73" i="4"/>
  <c r="G19" i="1" l="1"/>
  <c r="T19" i="1" s="1"/>
  <c r="Q17" i="1" l="1"/>
  <c r="K28" i="3" l="1"/>
  <c r="G76" i="4" l="1"/>
  <c r="C33" i="3" l="1"/>
  <c r="L21" i="3"/>
  <c r="P17" i="1" l="1"/>
  <c r="F19" i="1" l="1"/>
  <c r="F21" i="3" l="1"/>
  <c r="F20" i="3" s="1"/>
  <c r="H21" i="3"/>
  <c r="H20" i="3" s="1"/>
  <c r="J21" i="3"/>
  <c r="J20" i="3" s="1"/>
  <c r="C29" i="3" l="1"/>
  <c r="F20" i="1"/>
  <c r="F21" i="1"/>
  <c r="B129" i="4"/>
  <c r="B95" i="4"/>
  <c r="B56" i="4"/>
  <c r="B16" i="4"/>
  <c r="F18" i="1" l="1"/>
  <c r="E23" i="2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K21" i="3" s="1"/>
  <c r="K20" i="3" s="1"/>
  <c r="M17" i="1"/>
  <c r="L17" i="1"/>
  <c r="K17" i="1"/>
  <c r="D33" i="3" s="1"/>
  <c r="J17" i="1"/>
  <c r="H17" i="1"/>
  <c r="F17" i="1"/>
  <c r="E17" i="1"/>
  <c r="I21" i="3" l="1"/>
  <c r="I20" i="3" s="1"/>
  <c r="I19" i="3" s="1"/>
  <c r="I18" i="3" s="1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 s="1"/>
  <c r="O24" i="2"/>
  <c r="S20" i="2"/>
  <c r="O23" i="2"/>
  <c r="T20" i="1"/>
  <c r="P21" i="2"/>
  <c r="O21" i="2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E21" i="3" l="1"/>
  <c r="E20" i="3" s="1"/>
  <c r="E19" i="3" s="1"/>
  <c r="E18" i="3" s="1"/>
  <c r="C22" i="3"/>
  <c r="C21" i="3" s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<sst xmlns="http://schemas.openxmlformats.org/spreadsheetml/2006/main" count="646" uniqueCount="245">
  <si>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</si>
  <si>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</si>
  <si>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</si>
  <si>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</si>
  <si>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</si>
  <si>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</si>
  <si>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</si>
  <si>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</si>
  <si>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</si>
  <si>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</si>
  <si>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</si>
  <si>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</si>
  <si>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</si>
  <si>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</si>
  <si>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</si>
  <si>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</si>
  <si>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</si>
  <si>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</si>
  <si>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</si>
  <si>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</si>
  <si>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</si>
  <si>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</si>
  <si>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</si>
  <si>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</si>
  <si>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</si>
  <si>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</si>
  <si>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</si>
  <si>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</si>
  <si>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</si>
  <si>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</si>
  <si>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</si>
  <si>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</si>
  <si>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</si>
  <si>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</si>
  <si>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</si>
  <si>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</si>
  <si>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</si>
  <si>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</si>
  <si>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</si>
  <si>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</si>
  <si>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</si>
  <si>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</si>
  <si>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</si>
  <si>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</si>
  <si>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</si>
  <si>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</si>
  <si>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</si>
  <si>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</si>
  <si>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</si>
  <si>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</si>
  <si>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</si>
  <si>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</si>
  <si>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</si>
  <si>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</si>
  <si>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</si>
  <si>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</si>
  <si>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</si>
  <si>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</si>
  <si>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</si>
  <si>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</si>
  <si>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</si>
  <si>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</si>
  <si>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</si>
  <si>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</si>
  <si>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</si>
  <si>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</si>
  <si>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</si>
  <si>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</si>
  <si>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</si>
  <si>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</si>
  <si>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</si>
  <si>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</si>
  <si>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</si>
  <si>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</si>
  <si>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</si>
  <si>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</si>
  <si>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</si>
  <si>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</si>
  <si>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</si>
  <si>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</si>
  <si>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</si>
  <si>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</si>
  <si>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</si>
  <si>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</si>
  <si>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</si>
  <si>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</si>
  <si>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</si>
  <si>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</si>
  <si>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</si>
  <si>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</si>
  <si>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</si>
  <si>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</si>
  <si>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</si>
  <si>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</si>
  <si>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</si>
  <si>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</si>
  <si>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</si>
  <si>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</si>
  <si>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</si>
  <si>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</si>
  <si>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</si>
  <si>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</si>
  <si>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</si>
  <si>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</si>
  <si>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</si>
  <si>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</si>
  <si>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</si>
  <si>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</si>
  <si>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</si>
  <si>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</si>
  <si>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</si>
  <si>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</si>
  <si>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</si>
  <si>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</si>
  <si>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</si>
  <si>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</si>
  <si>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</si>
  <si>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</si>
  <si>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</si>
  <si>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</si>
  <si>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</si>
  <si>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</si>
  <si>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</si>
  <si>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</si>
  <si>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</si>
  <si>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</si>
  <si>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</si>
  <si>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</si>
  <si>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</si>
  <si>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</si>
  <si>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</si>
  <si>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</si>
  <si>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</si>
  <si>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</si>
  <si>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</si>
  <si>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</si>
  <si>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</si>
  <si>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</si>
  <si>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</si>
  <si>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</si>
  <si>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</si>
  <si>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</si>
  <si>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</si>
  <si>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</si>
  <si>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</si>
  <si>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</si>
  <si>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</si>
  <si>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</si>
  <si>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</si>
  <si>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</si>
  <si>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</si>
  <si>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</si>
  <si>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</si>
  <si>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</si>
  <si>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</si>
  <si>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</si>
  <si>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</si>
  <si>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</si>
  <si>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</si>
  <si>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</si>
  <si>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</si>
  <si>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</si>
  <si>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</si>
  <si>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</si>
  <si>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</si>
  <si>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</si>
  <si>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</si>
  <si>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</si>
  <si>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</si>
  <si>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</si>
  <si>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</si>
  <si>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</si>
  <si>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</si>
  <si>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</si>
  <si>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</si>
  <si>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</si>
  <si>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</si>
  <si>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</si>
  <si>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</si>
  <si>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</si>
  <si>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</si>
  <si>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</si>
  <si>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</si>
  <si>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</si>
  <si>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</si>
  <si>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</si>
  <si>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</si>
  <si>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</si>
  <si>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</si>
  <si>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</si>
  <si>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</si>
  <si>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</si>
  <si>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</si>
  <si>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</si>
  <si>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</si>
  <si>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</si>
  <si>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</si>
  <si>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</si>
  <si>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</si>
  <si>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</si>
  <si>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</si>
  <si>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</si>
  <si>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</si>
  <si>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</si>
  <si>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</si>
  <si>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</si>
  <si>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</si>
  <si>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</si>
  <si>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</si>
  <si>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</si>
  <si>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</si>
  <si>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</si>
  <si>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</si>
  <si>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</si>
  <si>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</si>
  <si>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</si>
  <si>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</si>
  <si>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</si>
  <si>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</si>
  <si>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</si>
  <si>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</si>
  <si>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</si>
  <si>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</si>
  <si>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</si>
  <si>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</si>
  <si>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</si>
  <si>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</si>
  <si>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</si>
  <si>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</si>
  <si>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</si>
  <si>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</si>
  <si>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</si>
  <si>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</si>
  <si>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</si>
  <si>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</si>
  <si>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</si>
  <si>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</si>
  <si>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Идентификатор инвестиционного проекта</t>
  </si>
  <si>
    <t>Отчет об исполнении инвестиционной программы ООО "Нижневартовская энергосбытовая компания" за I квартал 2024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</si>
  <si>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 квартал 2024 года
(представляется ежеквартально) с НДС</t>
  </si>
  <si>
    <t>Объем финансирования
 2024 год</t>
  </si>
  <si>
    <t>Отчет об источниках финансирования инвестиционных программ, млн. рублей 
(за I квартал 2024 года)</t>
  </si>
  <si>
    <t>I квартал 2024 год</t>
  </si>
  <si>
    <t>31.03.2024г.</t>
  </si>
  <si>
    <t>Объем финансирования
 [2024 год] млн.руб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</si>
</sst>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</cellStyleXfs>
  <cellXfs count="39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164" fontId="1" fillId="0" borderId="13" xfId="2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4" zoomScale="70" zoomScaleNormal="70" workbookViewId="0">
      <selection activeCell="Q20" sqref="Q20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28" t="s">
        <v>238</v>
      </c>
      <c r="C12" s="329"/>
      <c r="D12" s="329"/>
      <c r="E12" s="329"/>
      <c r="F12" s="329"/>
      <c r="G12" s="330"/>
      <c r="H12" s="329"/>
      <c r="I12" s="329"/>
      <c r="J12" s="329"/>
      <c r="K12" s="329"/>
      <c r="L12" s="329"/>
      <c r="M12" s="329"/>
      <c r="N12" s="329"/>
      <c r="O12" s="329"/>
      <c r="P12" s="331"/>
      <c r="Q12" s="331"/>
      <c r="R12" s="330"/>
      <c r="S12" s="330"/>
      <c r="T12" s="329"/>
      <c r="U12" s="329"/>
      <c r="V12" s="329"/>
      <c r="W12" s="329"/>
      <c r="X12" s="329"/>
      <c r="Y12" s="329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32" t="s">
        <v>10</v>
      </c>
      <c r="C14" s="335" t="s">
        <v>11</v>
      </c>
      <c r="D14" s="335" t="s">
        <v>237</v>
      </c>
      <c r="E14" s="338" t="s">
        <v>13</v>
      </c>
      <c r="F14" s="341" t="s">
        <v>244</v>
      </c>
      <c r="G14" s="342"/>
      <c r="H14" s="343"/>
      <c r="I14" s="343"/>
      <c r="J14" s="343"/>
      <c r="K14" s="343"/>
      <c r="L14" s="343"/>
      <c r="M14" s="343"/>
      <c r="N14" s="343"/>
      <c r="O14" s="344"/>
      <c r="P14" s="345" t="s">
        <v>14</v>
      </c>
      <c r="Q14" s="346"/>
      <c r="R14" s="349" t="s">
        <v>15</v>
      </c>
      <c r="S14" s="350"/>
      <c r="T14" s="353" t="s">
        <v>16</v>
      </c>
      <c r="U14" s="356" t="s">
        <v>17</v>
      </c>
      <c r="V14" s="357"/>
      <c r="W14" s="357"/>
      <c r="X14" s="358"/>
      <c r="Y14" s="318" t="s">
        <v>18</v>
      </c>
    </row>
    <row r="15" spans="2:28" ht="48" customHeight="1" x14ac:dyDescent="0.2">
      <c r="B15" s="333"/>
      <c r="C15" s="336"/>
      <c r="D15" s="336"/>
      <c r="E15" s="339"/>
      <c r="F15" s="321" t="s">
        <v>19</v>
      </c>
      <c r="G15" s="322"/>
      <c r="H15" s="321" t="s">
        <v>20</v>
      </c>
      <c r="I15" s="321"/>
      <c r="J15" s="321" t="s">
        <v>21</v>
      </c>
      <c r="K15" s="321"/>
      <c r="L15" s="321" t="s">
        <v>22</v>
      </c>
      <c r="M15" s="321"/>
      <c r="N15" s="323" t="s">
        <v>23</v>
      </c>
      <c r="O15" s="323"/>
      <c r="P15" s="347"/>
      <c r="Q15" s="348"/>
      <c r="R15" s="351"/>
      <c r="S15" s="352"/>
      <c r="T15" s="354"/>
      <c r="U15" s="324" t="s">
        <v>24</v>
      </c>
      <c r="V15" s="324" t="s">
        <v>25</v>
      </c>
      <c r="W15" s="326" t="s">
        <v>26</v>
      </c>
      <c r="X15" s="327"/>
      <c r="Y15" s="319"/>
      <c r="AB15" s="12"/>
    </row>
    <row r="16" spans="2:28" ht="64.5" thickBot="1" x14ac:dyDescent="0.25">
      <c r="B16" s="334"/>
      <c r="C16" s="337"/>
      <c r="D16" s="337"/>
      <c r="E16" s="340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55"/>
      <c r="U16" s="325"/>
      <c r="V16" s="325"/>
      <c r="W16" s="47" t="s">
        <v>33</v>
      </c>
      <c r="X16" s="47" t="s">
        <v>34</v>
      </c>
      <c r="Y16" s="320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65.867424625000012</v>
      </c>
      <c r="F17" s="297">
        <f t="shared" ref="F17:U17" si="0">SUM(F18:F21)</f>
        <v>27.690826250000001</v>
      </c>
      <c r="G17" s="298">
        <f t="shared" si="0"/>
        <v>0</v>
      </c>
      <c r="H17" s="297">
        <f t="shared" si="0"/>
        <v>0</v>
      </c>
      <c r="I17" s="297">
        <f t="shared" si="0"/>
        <v>0</v>
      </c>
      <c r="J17" s="297">
        <f t="shared" si="0"/>
        <v>2.5279375000000002</v>
      </c>
      <c r="K17" s="297">
        <f t="shared" si="0"/>
        <v>0</v>
      </c>
      <c r="L17" s="297">
        <f t="shared" si="0"/>
        <v>2.1878150000000001</v>
      </c>
      <c r="M17" s="297">
        <f t="shared" si="0"/>
        <v>0</v>
      </c>
      <c r="N17" s="297">
        <f t="shared" si="0"/>
        <v>22.97507375</v>
      </c>
      <c r="O17" s="297">
        <f t="shared" si="0"/>
        <v>0</v>
      </c>
      <c r="P17" s="297">
        <f>SUM(P18:P21)</f>
        <v>3.1329374999999997</v>
      </c>
      <c r="Q17" s="297">
        <f>SUM(Q18:Q21)</f>
        <v>3.1329374999999997</v>
      </c>
      <c r="R17" s="297">
        <f t="shared" si="0"/>
        <v>0</v>
      </c>
      <c r="S17" s="297">
        <f t="shared" si="0"/>
        <v>0</v>
      </c>
      <c r="T17" s="297">
        <f t="shared" si="0"/>
        <v>65.867424625000012</v>
      </c>
      <c r="U17" s="297">
        <f t="shared" si="0"/>
        <v>-27.690826250000001</v>
      </c>
      <c r="V17" s="297">
        <f t="shared" ref="V17:V21" si="1">IF(F17=0,0,(U17/F17)*100)</f>
        <v>-100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/>
      <c r="I18" s="303"/>
      <c r="J18" s="303"/>
      <c r="K18" s="303"/>
      <c r="L18" s="303"/>
      <c r="M18" s="303"/>
      <c r="N18" s="303"/>
      <c r="O18" s="303"/>
      <c r="P18" s="303">
        <f>Q18</f>
        <v>0</v>
      </c>
      <c r="Q18" s="303"/>
      <c r="R18" s="303">
        <f>S18</f>
        <v>0</v>
      </c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65.867424625000012</v>
      </c>
      <c r="F19" s="303">
        <f t="shared" ref="F19:F21" si="2">H19+J19+L19+N19</f>
        <v>27.690826250000001</v>
      </c>
      <c r="G19" s="303">
        <f>I19+K19+M19+O19</f>
        <v>0</v>
      </c>
      <c r="H19" s="303"/>
      <c r="I19" s="303"/>
      <c r="J19" s="303">
        <v>2.5279375000000002</v>
      </c>
      <c r="K19" s="303"/>
      <c r="L19" s="303">
        <v>2.1878150000000001</v>
      </c>
      <c r="M19" s="303"/>
      <c r="N19" s="303">
        <v>22.97507375</v>
      </c>
      <c r="O19" s="303"/>
      <c r="P19" s="303">
        <f t="shared" ref="P19:R21" si="3">Q19</f>
        <v>3.1329374999999997</v>
      </c>
      <c r="Q19" s="303">
        <f>2.50635*1.2+2.50635*0.05</f>
        <v>3.1329374999999997</v>
      </c>
      <c r="R19" s="303">
        <f t="shared" si="3"/>
        <v>0</v>
      </c>
      <c r="S19" s="303"/>
      <c r="T19" s="303">
        <f>E19-G19</f>
        <v>65.867424625000012</v>
      </c>
      <c r="U19" s="303">
        <f t="shared" ref="U19:U21" si="4">G19-F19</f>
        <v>-27.690826250000001</v>
      </c>
      <c r="V19" s="303">
        <f>IF(F19=0,0,(U19/F19)*100)</f>
        <v>-100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5">I20+K20+M20+O20</f>
        <v>0</v>
      </c>
      <c r="H20" s="303"/>
      <c r="I20" s="303"/>
      <c r="J20" s="303"/>
      <c r="K20" s="303"/>
      <c r="L20" s="303"/>
      <c r="M20" s="303"/>
      <c r="N20" s="303"/>
      <c r="O20" s="303"/>
      <c r="P20" s="303">
        <f t="shared" si="3"/>
        <v>0</v>
      </c>
      <c r="Q20" s="303"/>
      <c r="R20" s="303">
        <f t="shared" si="3"/>
        <v>0</v>
      </c>
      <c r="S20" s="303"/>
      <c r="T20" s="303">
        <f t="shared" ref="T20:T21" si="6">E20-G20</f>
        <v>0</v>
      </c>
      <c r="U20" s="303">
        <f t="shared" si="4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/>
      <c r="I21" s="45"/>
      <c r="J21" s="45"/>
      <c r="K21" s="45"/>
      <c r="L21" s="45"/>
      <c r="M21" s="45"/>
      <c r="N21" s="45"/>
      <c r="O21" s="45"/>
      <c r="P21" s="303">
        <f t="shared" si="3"/>
        <v>0</v>
      </c>
      <c r="Q21" s="45"/>
      <c r="R21" s="303">
        <f t="shared" si="3"/>
        <v>0</v>
      </c>
      <c r="S21" s="45"/>
      <c r="T21" s="45">
        <f t="shared" si="6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14" t="s">
        <v>48</v>
      </c>
      <c r="D24" s="314"/>
      <c r="E24" s="314"/>
      <c r="F24" s="314"/>
      <c r="G24" s="315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16" t="s">
        <v>50</v>
      </c>
      <c r="D27" s="316"/>
      <c r="E27" s="316"/>
      <c r="F27" s="316"/>
      <c r="G27" s="317"/>
      <c r="H27" s="316"/>
      <c r="I27" s="316"/>
      <c r="J27" s="316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X23" sqref="X23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4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3" t="s">
        <v>239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4"/>
      <c r="AK16" s="364"/>
      <c r="AL16" s="364"/>
    </row>
    <row r="17" spans="1:41" x14ac:dyDescent="0.2">
      <c r="A17" s="90"/>
      <c r="B17" s="365" t="s">
        <v>52</v>
      </c>
      <c r="C17" s="335" t="s">
        <v>53</v>
      </c>
      <c r="D17" s="335" t="s">
        <v>12</v>
      </c>
      <c r="E17" s="368" t="s">
        <v>54</v>
      </c>
      <c r="F17" s="368"/>
      <c r="G17" s="368"/>
      <c r="H17" s="368"/>
      <c r="I17" s="368"/>
      <c r="J17" s="370" t="s">
        <v>55</v>
      </c>
      <c r="K17" s="371"/>
      <c r="L17" s="371"/>
      <c r="M17" s="371"/>
      <c r="N17" s="372"/>
      <c r="O17" s="368" t="s">
        <v>56</v>
      </c>
      <c r="P17" s="368"/>
      <c r="Q17" s="368"/>
      <c r="R17" s="368"/>
      <c r="S17" s="368"/>
      <c r="T17" s="376" t="s">
        <v>57</v>
      </c>
      <c r="U17" s="368"/>
      <c r="V17" s="368"/>
      <c r="W17" s="368"/>
      <c r="X17" s="377"/>
      <c r="Y17" s="380" t="s">
        <v>58</v>
      </c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1"/>
    </row>
    <row r="18" spans="1:41" ht="17.25" customHeight="1" x14ac:dyDescent="0.2">
      <c r="A18" s="91"/>
      <c r="B18" s="366"/>
      <c r="C18" s="336"/>
      <c r="D18" s="336"/>
      <c r="E18" s="369"/>
      <c r="F18" s="369"/>
      <c r="G18" s="369"/>
      <c r="H18" s="369"/>
      <c r="I18" s="369"/>
      <c r="J18" s="373"/>
      <c r="K18" s="374"/>
      <c r="L18" s="374"/>
      <c r="M18" s="374"/>
      <c r="N18" s="375"/>
      <c r="O18" s="369"/>
      <c r="P18" s="369"/>
      <c r="Q18" s="369"/>
      <c r="R18" s="369"/>
      <c r="S18" s="369"/>
      <c r="T18" s="378"/>
      <c r="U18" s="369"/>
      <c r="V18" s="369"/>
      <c r="W18" s="369"/>
      <c r="X18" s="379"/>
      <c r="Y18" s="359" t="s">
        <v>59</v>
      </c>
      <c r="Z18" s="359"/>
      <c r="AA18" s="359"/>
      <c r="AB18" s="359"/>
      <c r="AC18" s="360" t="s">
        <v>60</v>
      </c>
      <c r="AD18" s="360"/>
      <c r="AE18" s="360"/>
      <c r="AF18" s="360"/>
      <c r="AG18" s="360" t="s">
        <v>61</v>
      </c>
      <c r="AH18" s="360"/>
      <c r="AI18" s="360"/>
      <c r="AJ18" s="360"/>
      <c r="AK18" s="360"/>
      <c r="AL18" s="361" t="s">
        <v>62</v>
      </c>
    </row>
    <row r="19" spans="1:41" ht="77.25" thickBot="1" x14ac:dyDescent="0.25">
      <c r="A19" s="91"/>
      <c r="B19" s="367"/>
      <c r="C19" s="337"/>
      <c r="D19" s="337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2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27.690826250000001</v>
      </c>
      <c r="F20" s="48">
        <f t="shared" ref="F20:X20" si="0">SUM(F21:F24)</f>
        <v>0</v>
      </c>
      <c r="G20" s="48">
        <f t="shared" si="0"/>
        <v>26.5831932</v>
      </c>
      <c r="H20" s="48">
        <f t="shared" si="0"/>
        <v>0</v>
      </c>
      <c r="I20" s="48">
        <f t="shared" si="0"/>
        <v>1.10763305</v>
      </c>
      <c r="J20" s="290">
        <f t="shared" si="0"/>
        <v>0</v>
      </c>
      <c r="K20" s="48">
        <f t="shared" si="0"/>
        <v>0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-27.690826250000001</v>
      </c>
      <c r="P20" s="48">
        <f t="shared" si="0"/>
        <v>0</v>
      </c>
      <c r="Q20" s="48">
        <f t="shared" si="0"/>
        <v>-26.5831932</v>
      </c>
      <c r="R20" s="48">
        <f t="shared" si="0"/>
        <v>0</v>
      </c>
      <c r="S20" s="48">
        <f t="shared" si="0"/>
        <v>-1.10763305</v>
      </c>
      <c r="T20" s="290">
        <f t="shared" si="0"/>
        <v>3.1329374999999997</v>
      </c>
      <c r="U20" s="48">
        <f t="shared" si="0"/>
        <v>0</v>
      </c>
      <c r="V20" s="48">
        <f t="shared" si="0"/>
        <v>3.0076199999999997</v>
      </c>
      <c r="W20" s="48">
        <f t="shared" si="0"/>
        <v>0</v>
      </c>
      <c r="X20" s="48">
        <f t="shared" si="0"/>
        <v>0.1253175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27.690826250000001</v>
      </c>
      <c r="F22" s="108"/>
      <c r="G22" s="108">
        <v>26.5831932</v>
      </c>
      <c r="H22" s="108"/>
      <c r="I22" s="108">
        <f>1.10763305</f>
        <v>1.10763305</v>
      </c>
      <c r="J22" s="109">
        <f>'прил. 7.1'!G19</f>
        <v>0</v>
      </c>
      <c r="K22" s="108"/>
      <c r="L22" s="108"/>
      <c r="M22" s="108"/>
      <c r="N22" s="108"/>
      <c r="O22" s="110">
        <f>J22-E22</f>
        <v>-27.690826250000001</v>
      </c>
      <c r="P22" s="110">
        <f t="shared" ref="P22:P24" si="2">K22-F22</f>
        <v>0</v>
      </c>
      <c r="Q22" s="110">
        <f>L22-G22</f>
        <v>-26.5831932</v>
      </c>
      <c r="R22" s="110">
        <f>M22-H22</f>
        <v>0</v>
      </c>
      <c r="S22" s="110">
        <f>N22-I22</f>
        <v>-1.10763305</v>
      </c>
      <c r="T22" s="109">
        <f>'прил. 7.1'!P19</f>
        <v>3.1329374999999997</v>
      </c>
      <c r="U22" s="108"/>
      <c r="V22" s="108">
        <f>2.50635*1.2</f>
        <v>3.0076199999999997</v>
      </c>
      <c r="W22" s="108"/>
      <c r="X22" s="108">
        <f>2.50635*0.05</f>
        <v>0.1253175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313">
        <f>'прил. 7.1'!G20</f>
        <v>0</v>
      </c>
      <c r="K23" s="108"/>
      <c r="L23" s="108"/>
      <c r="M23" s="108"/>
      <c r="N23" s="108"/>
      <c r="O23" s="110">
        <f t="shared" ref="O23:O24" si="3">SUM(P23:S23)</f>
        <v>0</v>
      </c>
      <c r="P23" s="110">
        <f t="shared" si="2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3"/>
        <v>0</v>
      </c>
      <c r="P24" s="119">
        <f t="shared" si="2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74"/>
  <sheetViews>
    <sheetView showZeros="0" tabSelected="1" topLeftCell="A13" zoomScale="70" zoomScaleNormal="70" workbookViewId="0">
      <selection activeCell="E31" sqref="E31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3"/>
      <c r="O5" s="383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4" t="s">
        <v>241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6" t="s">
        <v>52</v>
      </c>
      <c r="B15" s="389" t="s">
        <v>82</v>
      </c>
      <c r="C15" s="389" t="s">
        <v>240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91" t="s">
        <v>18</v>
      </c>
      <c r="N15" s="127"/>
      <c r="O15" s="127"/>
      <c r="P15" s="127"/>
      <c r="Q15" s="127"/>
      <c r="R15" s="127"/>
    </row>
    <row r="16" spans="1:18" x14ac:dyDescent="0.25">
      <c r="A16" s="387"/>
      <c r="B16" s="382"/>
      <c r="C16" s="382" t="s">
        <v>19</v>
      </c>
      <c r="D16" s="382"/>
      <c r="E16" s="382" t="s">
        <v>20</v>
      </c>
      <c r="F16" s="382"/>
      <c r="G16" s="382" t="s">
        <v>21</v>
      </c>
      <c r="H16" s="382"/>
      <c r="I16" s="382" t="s">
        <v>22</v>
      </c>
      <c r="J16" s="382"/>
      <c r="K16" s="382" t="s">
        <v>23</v>
      </c>
      <c r="L16" s="382"/>
      <c r="M16" s="392"/>
      <c r="N16" s="127"/>
      <c r="O16" s="127"/>
      <c r="P16" s="127"/>
      <c r="Q16" s="127"/>
      <c r="R16" s="127"/>
    </row>
    <row r="17" spans="1:19" ht="16.5" thickBot="1" x14ac:dyDescent="0.3">
      <c r="A17" s="388"/>
      <c r="B17" s="390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3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27.690826250000001</v>
      </c>
      <c r="D18" s="311">
        <f t="shared" ref="D18:L18" si="0">D19</f>
        <v>0</v>
      </c>
      <c r="E18" s="312">
        <f t="shared" si="0"/>
        <v>0</v>
      </c>
      <c r="F18" s="312">
        <f t="shared" si="0"/>
        <v>0</v>
      </c>
      <c r="G18" s="312">
        <f t="shared" si="0"/>
        <v>2.5279375000000002</v>
      </c>
      <c r="H18" s="312">
        <f t="shared" si="0"/>
        <v>0</v>
      </c>
      <c r="I18" s="312">
        <f t="shared" si="0"/>
        <v>2.1878150000000001</v>
      </c>
      <c r="J18" s="312">
        <f t="shared" si="0"/>
        <v>0</v>
      </c>
      <c r="K18" s="312">
        <f t="shared" si="0"/>
        <v>22.975073749999996</v>
      </c>
      <c r="L18" s="312">
        <f t="shared" si="0"/>
        <v>0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27.690826250000001</v>
      </c>
      <c r="D19" s="306">
        <f>SUM(D20,D28,D32:D33,D35)</f>
        <v>0</v>
      </c>
      <c r="E19" s="306">
        <f>SUM(E20,E28,E32:E33,E35)</f>
        <v>0</v>
      </c>
      <c r="F19" s="306">
        <f t="shared" ref="F19:L19" si="1">SUM(F20,F28,F32:F33,F35)</f>
        <v>0</v>
      </c>
      <c r="G19" s="306">
        <f>SUM(G20,G28,G32:G33,G35)</f>
        <v>2.5279375000000002</v>
      </c>
      <c r="H19" s="306">
        <f t="shared" si="1"/>
        <v>0</v>
      </c>
      <c r="I19" s="306">
        <f>SUM(I20,I28,I32:I33,I35)</f>
        <v>2.1878150000000001</v>
      </c>
      <c r="J19" s="306">
        <f t="shared" si="1"/>
        <v>0</v>
      </c>
      <c r="K19" s="306">
        <f>SUM(K20,K28,K32:K33,K35)</f>
        <v>22.975073749999996</v>
      </c>
      <c r="L19" s="306">
        <f t="shared" si="1"/>
        <v>0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22.513763374460883</v>
      </c>
      <c r="D20" s="307">
        <f t="shared" si="2"/>
        <v>0</v>
      </c>
      <c r="E20" s="307">
        <f t="shared" si="2"/>
        <v>0</v>
      </c>
      <c r="F20" s="307">
        <f t="shared" si="2"/>
        <v>0</v>
      </c>
      <c r="G20" s="307">
        <f t="shared" si="2"/>
        <v>1.8577710248203096</v>
      </c>
      <c r="H20" s="307">
        <f t="shared" si="2"/>
        <v>0</v>
      </c>
      <c r="I20" s="307">
        <f t="shared" si="2"/>
        <v>1.5743356081536426</v>
      </c>
      <c r="J20" s="307">
        <f t="shared" si="2"/>
        <v>0</v>
      </c>
      <c r="K20" s="307">
        <f t="shared" si="2"/>
        <v>19.081656741486931</v>
      </c>
      <c r="L20" s="307">
        <f t="shared" si="2"/>
        <v>0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22.513763374460883</v>
      </c>
      <c r="D21" s="308">
        <f t="shared" si="2"/>
        <v>0</v>
      </c>
      <c r="E21" s="308">
        <f t="shared" si="2"/>
        <v>0</v>
      </c>
      <c r="F21" s="308">
        <f t="shared" si="2"/>
        <v>0</v>
      </c>
      <c r="G21" s="308">
        <f t="shared" si="2"/>
        <v>1.8577710248203096</v>
      </c>
      <c r="H21" s="308">
        <f t="shared" si="2"/>
        <v>0</v>
      </c>
      <c r="I21" s="308">
        <f t="shared" si="2"/>
        <v>1.5743356081536426</v>
      </c>
      <c r="J21" s="308">
        <f t="shared" si="2"/>
        <v>0</v>
      </c>
      <c r="K21" s="308">
        <f t="shared" si="2"/>
        <v>19.081656741486931</v>
      </c>
      <c r="L21" s="308">
        <f t="shared" si="2"/>
        <v>0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22.513763374460883</v>
      </c>
      <c r="D22" s="308">
        <f>SUM(F22,H22,J22,L22)</f>
        <v>0</v>
      </c>
      <c r="E22" s="308"/>
      <c r="F22" s="308">
        <v>0</v>
      </c>
      <c r="G22" s="308">
        <v>1.8577710248203096</v>
      </c>
      <c r="H22" s="308"/>
      <c r="I22" s="308">
        <v>1.5743356081536426</v>
      </c>
      <c r="J22" s="308"/>
      <c r="K22" s="308">
        <v>19.081656741486931</v>
      </c>
      <c r="L22" s="308"/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</v>
      </c>
      <c r="E28" s="307">
        <f t="shared" ref="E28:K28" si="4">SUM(E29:E31)</f>
        <v>0</v>
      </c>
      <c r="F28" s="307">
        <f>SUM(F29:F31)</f>
        <v>0</v>
      </c>
      <c r="G28" s="307">
        <f t="shared" si="4"/>
        <v>0.248843558513024</v>
      </c>
      <c r="H28" s="307">
        <f>SUM(H29:H31)</f>
        <v>0</v>
      </c>
      <c r="I28" s="307">
        <f t="shared" si="4"/>
        <v>0.248843558513024</v>
      </c>
      <c r="J28" s="307">
        <f>SUM(J29:J31)</f>
        <v>0</v>
      </c>
      <c r="K28" s="307">
        <f t="shared" si="4"/>
        <v>0.248843558513024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</v>
      </c>
      <c r="E29" s="308"/>
      <c r="F29" s="308"/>
      <c r="G29" s="308">
        <v>0.248843558513024</v>
      </c>
      <c r="H29" s="308"/>
      <c r="I29" s="308">
        <v>0.248843558513024</v>
      </c>
      <c r="J29" s="308">
        <v>0</v>
      </c>
      <c r="K29" s="308">
        <v>0.248843558513024</v>
      </c>
      <c r="L29" s="308">
        <v>0</v>
      </c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4.4305322000000427</v>
      </c>
      <c r="D33" s="307">
        <f t="shared" si="5"/>
        <v>0</v>
      </c>
      <c r="E33" s="307"/>
      <c r="F33" s="307"/>
      <c r="G33" s="307">
        <f>(G22+G29)*0.2</f>
        <v>0.42132291666666677</v>
      </c>
      <c r="H33" s="307"/>
      <c r="I33" s="307">
        <f>(I22+I29)*0.2</f>
        <v>0.36463583333333333</v>
      </c>
      <c r="J33" s="307"/>
      <c r="K33" s="307">
        <f>(K22+K29)*0.2-0.221526609999948</f>
        <v>3.6445734500000428</v>
      </c>
      <c r="L33" s="307"/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0" zoomScale="55" zoomScaleNormal="55" workbookViewId="0">
      <selection activeCell="O62" sqref="O62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4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4"/>
      <c r="D16" s="394"/>
      <c r="E16" s="394"/>
      <c r="F16" s="394"/>
      <c r="G16" s="394"/>
      <c r="H16" s="394"/>
      <c r="I16" s="394"/>
      <c r="J16" s="394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">
        <v>242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">
        <v>243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5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5"/>
      <c r="D56" s="395"/>
      <c r="E56" s="395"/>
      <c r="F56" s="395"/>
      <c r="G56" s="395"/>
      <c r="H56" s="395"/>
      <c r="I56" s="395"/>
      <c r="J56" s="395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242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243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0.42180463879349156</v>
      </c>
      <c r="H71" s="262">
        <v>0.11313990675883136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f>G71</f>
        <v>0.42180463879349156</v>
      </c>
      <c r="H73" s="262">
        <f>H71</f>
        <v>0.11313990675883136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0.42180463879349156</v>
      </c>
      <c r="H74" s="262">
        <f>H71</f>
        <v>0.11313990675883136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G71</f>
        <v>0.42180463879349156</v>
      </c>
      <c r="H75" s="262">
        <f>H71</f>
        <v>0.11313990675883136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0.42180463879349156</v>
      </c>
      <c r="H76" s="262">
        <f>H71</f>
        <v>0.11313990675883136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0.39381125605180295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6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6"/>
      <c r="D95" s="396"/>
      <c r="E95" s="396"/>
      <c r="F95" s="396"/>
      <c r="G95" s="396"/>
      <c r="H95" s="396"/>
      <c r="I95" s="396"/>
      <c r="J95" s="396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">
        <v>242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">
        <v>243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6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6"/>
      <c r="D129" s="396"/>
      <c r="E129" s="396"/>
      <c r="F129" s="396"/>
      <c r="G129" s="396"/>
      <c r="H129" s="396"/>
      <c r="I129" s="396"/>
      <c r="J129" s="396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">
        <v>242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">
        <v>243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7" zoomScale="85" zoomScaleNormal="85" workbookViewId="0">
      <selection activeCell="H14" sqref="H14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7" t="s">
        <v>218</v>
      </c>
      <c r="B14" s="397"/>
      <c r="C14" s="397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2024-05-13T05:24:03Z</dcterms:modified>
</cp:coreProperties>
</file>